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lissafisher/Desktop/Platinum/May Monthly plus bonus /Feasibility/"/>
    </mc:Choice>
  </mc:AlternateContent>
  <xr:revisionPtr revIDLastSave="0" documentId="8_{3713DC6E-7D5E-E34C-A479-BAA3657F79DB}" xr6:coauthVersionLast="36" xr6:coauthVersionMax="36" xr10:uidLastSave="{00000000-0000-0000-0000-000000000000}"/>
  <bookViews>
    <workbookView xWindow="140" yWindow="660" windowWidth="28300" windowHeight="16500" xr2:uid="{C35AEBBC-AA0A-2F4B-9683-330B662A19D7}"/>
  </bookViews>
  <sheets>
    <sheet name="BASIC FEASO" sheetId="1" r:id="rId1"/>
    <sheet name="BUY PRICE" sheetId="2" r:id="rId2"/>
    <sheet name="DETAILED" sheetId="3" r:id="rId3"/>
    <sheet name="STRATEGY COST " sheetId="4" r:id="rId4"/>
  </sheets>
  <calcPr calcId="191029" iterate="1" iterateDelta="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" l="1"/>
  <c r="G18" i="3"/>
  <c r="D7" i="3"/>
  <c r="D10" i="3"/>
  <c r="D12" i="3"/>
  <c r="D18" i="3"/>
  <c r="G13" i="3"/>
  <c r="G12" i="3"/>
  <c r="D14" i="3"/>
  <c r="D9" i="3"/>
  <c r="D7" i="1"/>
  <c r="D5" i="2"/>
  <c r="D7" i="2"/>
  <c r="D6" i="2"/>
  <c r="D6" i="1"/>
  <c r="D9" i="2"/>
  <c r="D18" i="2"/>
  <c r="D10" i="2"/>
  <c r="D12" i="2"/>
  <c r="D14" i="2"/>
  <c r="D12" i="1" l="1"/>
  <c r="F4" i="4" l="1"/>
  <c r="G7" i="4" s="1"/>
  <c r="G5" i="3" s="1"/>
  <c r="H5" i="3" s="1"/>
  <c r="C44" i="4"/>
  <c r="C34" i="4"/>
  <c r="C11" i="4"/>
  <c r="C47" i="4" s="1"/>
  <c r="G9" i="3" s="1"/>
  <c r="G14" i="3"/>
  <c r="D6" i="3"/>
  <c r="G13" i="2"/>
  <c r="G14" i="2" s="1"/>
  <c r="G12" i="2"/>
  <c r="G13" i="1"/>
  <c r="G12" i="1"/>
  <c r="G14" i="1" s="1"/>
  <c r="D9" i="1" l="1"/>
  <c r="D10" i="1" s="1"/>
  <c r="D14" i="1" s="1"/>
  <c r="D18" i="1" s="1"/>
  <c r="G10" i="3" l="1"/>
</calcChain>
</file>

<file path=xl/sharedStrings.xml><?xml version="1.0" encoding="utf-8"?>
<sst xmlns="http://schemas.openxmlformats.org/spreadsheetml/2006/main" count="137" uniqueCount="87">
  <si>
    <t>Initial Feaso - RESI</t>
  </si>
  <si>
    <t xml:space="preserve">Strategy </t>
  </si>
  <si>
    <t xml:space="preserve">Buy, reno flip </t>
  </si>
  <si>
    <t xml:space="preserve">Purchase price </t>
  </si>
  <si>
    <t>Purchase cost %</t>
  </si>
  <si>
    <t xml:space="preserve">Total price to purchase </t>
  </si>
  <si>
    <t xml:space="preserve">Strategy costs </t>
  </si>
  <si>
    <t>Total presale costs</t>
  </si>
  <si>
    <t>Sell costs</t>
  </si>
  <si>
    <t>Commission 3%</t>
  </si>
  <si>
    <t xml:space="preserve">Listed sold prices </t>
  </si>
  <si>
    <t>Total project costs</t>
  </si>
  <si>
    <t>MARGIN</t>
  </si>
  <si>
    <t>marketing/staging 1%</t>
  </si>
  <si>
    <t xml:space="preserve">MARGIN WE WANT </t>
  </si>
  <si>
    <t>What can I pay for the land</t>
  </si>
  <si>
    <t>Detailed Feaso</t>
  </si>
  <si>
    <t>INITIAL PLANNING  STAGE</t>
  </si>
  <si>
    <t>Surveyor</t>
  </si>
  <si>
    <t>Town Planner</t>
  </si>
  <si>
    <t>Engineering plans</t>
  </si>
  <si>
    <t>DA / MCU application</t>
  </si>
  <si>
    <t>Building plans</t>
  </si>
  <si>
    <t>Energy Assessment</t>
  </si>
  <si>
    <t>Landscape Plans</t>
  </si>
  <si>
    <t>Site Analysis / soil analysis</t>
  </si>
  <si>
    <t>SUB TOTAL</t>
  </si>
  <si>
    <t>Retaining wall</t>
  </si>
  <si>
    <t>Fencing</t>
  </si>
  <si>
    <t>FINAL STAGES</t>
  </si>
  <si>
    <t>Gym membership to go with it</t>
  </si>
  <si>
    <t>Bank fees inc valuation</t>
  </si>
  <si>
    <t>Quantity Surveyor</t>
  </si>
  <si>
    <t>Registration Land Titles</t>
  </si>
  <si>
    <t>Council contributions (S94, headworks)</t>
  </si>
  <si>
    <t>Sundry Strata fees</t>
  </si>
  <si>
    <t>TOTAL COSTS</t>
  </si>
  <si>
    <t>STRATEGY WORKS</t>
  </si>
  <si>
    <t>EXTERNAL</t>
  </si>
  <si>
    <t>General Hardware &amp; equip hire</t>
  </si>
  <si>
    <t>Landscaping</t>
  </si>
  <si>
    <t>INTERAL WORKS</t>
  </si>
  <si>
    <t>Enclosed BBQ area</t>
  </si>
  <si>
    <t xml:space="preserve">Paint - living area </t>
  </si>
  <si>
    <t>Paint - bathrooms x 2</t>
  </si>
  <si>
    <t xml:space="preserve">Tiles - Bathrooms - ensuite only </t>
  </si>
  <si>
    <t xml:space="preserve">Bathroom vanity ensuite </t>
  </si>
  <si>
    <t>Bathroom vanity - main bathroom</t>
  </si>
  <si>
    <t xml:space="preserve">Kitchen benchtops </t>
  </si>
  <si>
    <t>Stove</t>
  </si>
  <si>
    <t>aircon units - split system 4 heads</t>
  </si>
  <si>
    <t>Sinks and mixer</t>
  </si>
  <si>
    <t xml:space="preserve">Commercial cleaning In and Out </t>
  </si>
  <si>
    <t>Carpet beadrooms</t>
  </si>
  <si>
    <t xml:space="preserve">Skip bin and  rubbish removal </t>
  </si>
  <si>
    <t>in or out of range</t>
  </si>
  <si>
    <t xml:space="preserve">quoted </t>
  </si>
  <si>
    <t>quoted</t>
  </si>
  <si>
    <t>estimates</t>
  </si>
  <si>
    <t xml:space="preserve">Purchase Costs </t>
  </si>
  <si>
    <t xml:space="preserve">Stampduty </t>
  </si>
  <si>
    <t xml:space="preserve">Legals </t>
  </si>
  <si>
    <t xml:space="preserve">Adjustments </t>
  </si>
  <si>
    <t>Q</t>
  </si>
  <si>
    <t>E</t>
  </si>
  <si>
    <t xml:space="preserve">Interest </t>
  </si>
  <si>
    <t>GST</t>
  </si>
  <si>
    <t xml:space="preserve">Actual </t>
  </si>
  <si>
    <t>Purchase costs</t>
  </si>
  <si>
    <t xml:space="preserve">Enter listed purchase price </t>
  </si>
  <si>
    <t xml:space="preserve">Enter either % of purchase price for strategy of your estimated strategy cost </t>
  </si>
  <si>
    <t>IE: 5 lot subdivsion @ 50k per lot - Enter 250k</t>
  </si>
  <si>
    <t>Enter comparable listed sold prices</t>
  </si>
  <si>
    <t>work from the bottom</t>
  </si>
  <si>
    <t>Enter comparable listed sold price</t>
  </si>
  <si>
    <t>THIS WILL CHANGE AS SOLD PRICES AND STRATEY COST CHANGE</t>
  </si>
  <si>
    <t>Enter the % profit you want to achieve</t>
  </si>
  <si>
    <t>4 months at 5%</t>
  </si>
  <si>
    <t xml:space="preserve">YOU HAVE COPIED THIS FROM TAB 1 ONCE YOU DECIDED THERE WAS ENOUGH </t>
  </si>
  <si>
    <t>MARGIN TO MOVE TO THE NEXT STEP</t>
  </si>
  <si>
    <t xml:space="preserve">Strategy Costs from the </t>
  </si>
  <si>
    <t xml:space="preserve">next tab </t>
  </si>
  <si>
    <t>comparables confirmed with agents and still current</t>
  </si>
  <si>
    <t>Q = quoted</t>
  </si>
  <si>
    <t xml:space="preserve">E = estimate still </t>
  </si>
  <si>
    <t>Remember there are some things that will always be an estimate</t>
  </si>
  <si>
    <t>Good to go 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</si>
</sst>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-[$$-409]* #,##0.00_ ;_-[$$-409]* \-#,##0.00\ ;_-[$$-409]* &quot;-&quot;??_ ;_-@_ "/>
  </numFmts>
  <fonts count="13"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color rgb="FF00B050"/>
      <name val="Calibri (Body)_x0000_"/>
    </font>
    <font>
      <sz val="22"/>
      <color rgb="FF00B050"/>
      <name val="Calibri"/>
      <family val="2"/>
      <scheme val="minor"/>
    </font>
    <font>
      <sz val="20"/>
      <color rgb="FF00B050"/>
      <name val="Calibri"/>
      <family val="2"/>
      <scheme val="minor"/>
    </font>
    <font>
      <b/>
      <sz val="22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44" fontId="1" fillId="0" borderId="0" xfId="0" applyNumberFormat="1" applyFont="1"/>
    <xf numFmtId="9" fontId="1" fillId="0" borderId="0" xfId="0" applyNumberFormat="1" applyFont="1"/>
    <xf numFmtId="44" fontId="4" fillId="0" borderId="0" xfId="0" applyNumberFormat="1" applyFont="1"/>
    <xf numFmtId="0" fontId="4" fillId="0" borderId="0" xfId="0" applyFont="1"/>
    <xf numFmtId="0" fontId="0" fillId="2" borderId="0" xfId="0" applyFill="1" applyProtection="1">
      <protection locked="0"/>
    </xf>
    <xf numFmtId="164" fontId="0" fillId="2" borderId="0" xfId="0" applyNumberFormat="1" applyFont="1" applyFill="1" applyProtection="1">
      <protection locked="0"/>
    </xf>
    <xf numFmtId="165" fontId="5" fillId="2" borderId="0" xfId="0" applyNumberFormat="1" applyFont="1" applyFill="1" applyProtection="1"/>
    <xf numFmtId="0" fontId="5" fillId="2" borderId="0" xfId="0" applyFont="1" applyFill="1" applyProtection="1">
      <protection locked="0"/>
    </xf>
    <xf numFmtId="0" fontId="0" fillId="2" borderId="1" xfId="0" applyFill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0" fontId="6" fillId="0" borderId="0" xfId="0" applyFont="1"/>
    <xf numFmtId="0" fontId="0" fillId="2" borderId="3" xfId="0" applyFill="1" applyBorder="1" applyProtection="1">
      <protection locked="0"/>
    </xf>
    <xf numFmtId="164" fontId="0" fillId="0" borderId="4" xfId="0" applyNumberFormat="1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0" borderId="6" xfId="0" applyNumberFormat="1" applyFont="1" applyFill="1" applyBorder="1" applyProtection="1">
      <protection locked="0"/>
    </xf>
    <xf numFmtId="0" fontId="0" fillId="2" borderId="3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3" borderId="0" xfId="0" applyFill="1"/>
    <xf numFmtId="0" fontId="3" fillId="2" borderId="3" xfId="0" applyFont="1" applyFill="1" applyBorder="1" applyProtection="1">
      <protection locked="0"/>
    </xf>
    <xf numFmtId="164" fontId="0" fillId="0" borderId="7" xfId="0" applyNumberFormat="1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164" fontId="7" fillId="0" borderId="4" xfId="0" applyNumberFormat="1" applyFont="1" applyFill="1" applyBorder="1" applyProtection="1">
      <protection locked="0"/>
    </xf>
    <xf numFmtId="44" fontId="1" fillId="0" borderId="0" xfId="1" applyFont="1"/>
    <xf numFmtId="44" fontId="8" fillId="0" borderId="0" xfId="0" applyNumberFormat="1" applyFont="1"/>
    <xf numFmtId="10" fontId="1" fillId="0" borderId="0" xfId="0" applyNumberFormat="1" applyFont="1"/>
    <xf numFmtId="0" fontId="0" fillId="3" borderId="0" xfId="0" applyFill="1" applyBorder="1"/>
    <xf numFmtId="44" fontId="0" fillId="0" borderId="9" xfId="1" applyFont="1" applyBorder="1"/>
    <xf numFmtId="44" fontId="0" fillId="0" borderId="8" xfId="1" applyFont="1" applyBorder="1"/>
    <xf numFmtId="0" fontId="3" fillId="3" borderId="0" xfId="0" applyFont="1" applyFill="1" applyBorder="1"/>
    <xf numFmtId="0" fontId="3" fillId="0" borderId="0" xfId="0" applyFont="1"/>
    <xf numFmtId="44" fontId="0" fillId="0" borderId="10" xfId="1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44" fontId="10" fillId="0" borderId="0" xfId="0" applyNumberFormat="1" applyFont="1"/>
    <xf numFmtId="44" fontId="12" fillId="0" borderId="0" xfId="0" applyNumberFormat="1" applyFont="1"/>
    <xf numFmtId="9" fontId="10" fillId="0" borderId="0" xfId="0" applyNumberFormat="1" applyFont="1"/>
    <xf numFmtId="9" fontId="12" fillId="0" borderId="0" xfId="0" applyNumberFormat="1" applyFont="1"/>
    <xf numFmtId="0" fontId="1" fillId="0" borderId="0" xfId="0" applyFont="1" applyBorder="1"/>
    <xf numFmtId="9" fontId="1" fillId="0" borderId="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44" fontId="1" fillId="0" borderId="13" xfId="0" applyNumberFormat="1" applyFont="1" applyBorder="1"/>
    <xf numFmtId="0" fontId="1" fillId="0" borderId="14" xfId="0" applyFont="1" applyBorder="1"/>
    <xf numFmtId="44" fontId="1" fillId="0" borderId="15" xfId="0" applyNumberFormat="1" applyFont="1" applyBorder="1"/>
    <xf numFmtId="44" fontId="4" fillId="0" borderId="15" xfId="0" applyNumberFormat="1" applyFont="1" applyBorder="1"/>
    <xf numFmtId="0" fontId="4" fillId="0" borderId="14" xfId="0" applyFont="1" applyBorder="1"/>
    <xf numFmtId="0" fontId="4" fillId="0" borderId="16" xfId="0" applyFont="1" applyBorder="1"/>
    <xf numFmtId="0" fontId="1" fillId="0" borderId="17" xfId="0" applyFont="1" applyBorder="1"/>
    <xf numFmtId="44" fontId="4" fillId="0" borderId="18" xfId="0" applyNumberFormat="1" applyFont="1" applyBorder="1"/>
    <xf numFmtId="0" fontId="0" fillId="0" borderId="0" xfId="0" applyFill="1" applyBorder="1"/>
    <xf numFmtId="44" fontId="0" fillId="0" borderId="0" xfId="1" applyFont="1" applyFill="1" applyBorder="1"/>
    <xf numFmtId="0" fontId="3" fillId="0" borderId="0" xfId="0" applyFont="1" applyFill="1" applyBorder="1"/>
    <xf numFmtId="0" fontId="0" fillId="3" borderId="1" xfId="0" applyFill="1" applyBorder="1"/>
    <xf numFmtId="0" fontId="3" fillId="3" borderId="7" xfId="0" applyFont="1" applyFill="1" applyBorder="1"/>
    <xf numFmtId="0" fontId="0" fillId="3" borderId="3" xfId="0" applyFill="1" applyBorder="1"/>
    <xf numFmtId="0" fontId="0" fillId="3" borderId="5" xfId="0" applyFill="1" applyBorder="1"/>
    <xf numFmtId="44" fontId="0" fillId="3" borderId="0" xfId="1" applyFont="1" applyFill="1" applyBorder="1"/>
    <xf numFmtId="44" fontId="3" fillId="3" borderId="0" xfId="0" applyNumberFormat="1" applyFont="1" applyFill="1" applyBorder="1"/>
    <xf numFmtId="0" fontId="1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</xdr:row>
      <xdr:rowOff>0</xdr:rowOff>
    </xdr:from>
    <xdr:to>
      <xdr:col>5</xdr:col>
      <xdr:colOff>88900</xdr:colOff>
      <xdr:row>2</xdr:row>
      <xdr:rowOff>292100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37009B5-CD9C-F149-B473-A91963EC4C2C}"/>
            </a:ext>
          </a:extLst>
        </xdr:cNvPr>
        <xdr:cNvCxnSpPr/>
      </xdr:nvCxnSpPr>
      <xdr:spPr>
        <a:xfrm flipH="1">
          <a:off x="6705600" y="368300"/>
          <a:ext cx="1498600" cy="673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220134</xdr:colOff>
      <xdr:row>15</xdr:row>
      <xdr:rowOff>135467</xdr:rowOff>
    </xdr:from>
    <xdr:to>
      <xdr:col>5</xdr:col>
      <xdr:colOff>677333</xdr:colOff>
      <xdr:row>18</xdr:row>
      <xdr:rowOff>16933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1046F45-14A5-9142-8344-343020357C65}"/>
            </a:ext>
          </a:extLst>
        </xdr:cNvPr>
        <xdr:cNvCxnSpPr/>
      </xdr:nvCxnSpPr>
      <xdr:spPr>
        <a:xfrm flipH="1" flipV="1">
          <a:off x="4097867" y="3183467"/>
          <a:ext cx="4936066" cy="491066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BD6CF-82B6-CA45-82B0-97CBA78D6F8A}">
  <dimension ref="B1:G18"/>
  <sheetViews>
    <sheetView tabSelected="1" workbookViewId="0">
      <selection activeCell="D8" sqref="D8"/>
    </sheetView>
  </sheetViews>
  <sheetFormatPr baseColWidth="10" defaultRowHeight="29"/>
  <cols>
    <col min="1" max="1" width="10.83203125" style="1"/>
    <col min="2" max="2" width="36.83203125" style="1" customWidth="1"/>
    <col min="3" max="3" width="11" style="1" customWidth="1"/>
    <col min="4" max="4" width="25.33203125" style="2" customWidth="1"/>
    <col min="5" max="5" width="22.5" style="1" customWidth="1"/>
    <col min="6" max="6" width="36.1640625" style="1" customWidth="1"/>
    <col min="7" max="7" width="20.5" style="1" bestFit="1" customWidth="1"/>
    <col min="8" max="16384" width="10.83203125" style="1"/>
  </cols>
  <sheetData>
    <row r="1" spans="2:7">
      <c r="B1" s="1" t="s">
        <v>0</v>
      </c>
    </row>
    <row r="3" spans="2:7">
      <c r="B3" s="1" t="s">
        <v>1</v>
      </c>
      <c r="D3" s="2" t="s">
        <v>2</v>
      </c>
    </row>
    <row r="5" spans="2:7">
      <c r="B5" s="1" t="s">
        <v>3</v>
      </c>
      <c r="D5" s="38">
        <v>350000</v>
      </c>
      <c r="E5" s="34" t="s">
        <v>69</v>
      </c>
    </row>
    <row r="6" spans="2:7">
      <c r="B6" s="1" t="s">
        <v>4</v>
      </c>
      <c r="C6" s="3">
        <v>0.06</v>
      </c>
      <c r="D6" s="2">
        <f>D5*C6</f>
        <v>21000</v>
      </c>
    </row>
    <row r="7" spans="2:7">
      <c r="B7" s="1" t="s">
        <v>5</v>
      </c>
      <c r="D7" s="4">
        <f>(D5+(D5*C6))</f>
        <v>371000</v>
      </c>
    </row>
    <row r="9" spans="2:7">
      <c r="B9" s="1" t="s">
        <v>6</v>
      </c>
      <c r="C9" s="39">
        <v>0.1</v>
      </c>
      <c r="D9" s="37">
        <f>D7*C9</f>
        <v>37100</v>
      </c>
      <c r="E9" s="34" t="s">
        <v>70</v>
      </c>
    </row>
    <row r="10" spans="2:7">
      <c r="B10" s="5" t="s">
        <v>7</v>
      </c>
      <c r="D10" s="4">
        <f>D7+D9</f>
        <v>408100</v>
      </c>
      <c r="F10" s="34" t="s">
        <v>71</v>
      </c>
    </row>
    <row r="12" spans="2:7">
      <c r="B12" s="1" t="s">
        <v>8</v>
      </c>
      <c r="C12" s="3">
        <v>0.04</v>
      </c>
      <c r="D12" s="2">
        <f>D16*C12</f>
        <v>19000</v>
      </c>
      <c r="F12" s="1" t="s">
        <v>9</v>
      </c>
      <c r="G12" s="2">
        <f>D16*3%</f>
        <v>14250</v>
      </c>
    </row>
    <row r="13" spans="2:7">
      <c r="F13" s="1" t="s">
        <v>13</v>
      </c>
      <c r="G13" s="2">
        <f>D16*1%</f>
        <v>4750</v>
      </c>
    </row>
    <row r="14" spans="2:7">
      <c r="B14" s="1" t="s">
        <v>11</v>
      </c>
      <c r="D14" s="4">
        <f>D10+D12</f>
        <v>427100</v>
      </c>
      <c r="G14" s="2">
        <f>SUM(G12:G13)</f>
        <v>19000</v>
      </c>
    </row>
    <row r="16" spans="2:7">
      <c r="B16" s="1" t="s">
        <v>10</v>
      </c>
      <c r="D16" s="38">
        <v>475000</v>
      </c>
      <c r="E16" s="35" t="s">
        <v>72</v>
      </c>
    </row>
    <row r="18" spans="2:6">
      <c r="B18" s="5" t="s">
        <v>12</v>
      </c>
      <c r="D18" s="4">
        <f>D16-D14</f>
        <v>47900</v>
      </c>
      <c r="F1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8DCF9-E9A4-594F-8348-167612440DEF}">
  <dimension ref="B1:J20"/>
  <sheetViews>
    <sheetView workbookViewId="0">
      <selection activeCell="F19" sqref="F19"/>
    </sheetView>
  </sheetViews>
  <sheetFormatPr baseColWidth="10" defaultRowHeight="16"/>
  <cols>
    <col min="2" max="2" width="38" bestFit="1" customWidth="1"/>
    <col min="4" max="4" width="25.1640625" bestFit="1" customWidth="1"/>
    <col min="6" max="6" width="36" customWidth="1"/>
    <col min="7" max="7" width="20.5" bestFit="1" customWidth="1"/>
  </cols>
  <sheetData>
    <row r="1" spans="2:10" ht="32" customHeight="1">
      <c r="B1" s="5" t="s">
        <v>15</v>
      </c>
      <c r="F1" s="36" t="s">
        <v>73</v>
      </c>
    </row>
    <row r="3" spans="2:10" ht="29">
      <c r="B3" s="1" t="s">
        <v>1</v>
      </c>
      <c r="C3" s="1"/>
      <c r="D3" s="2" t="s">
        <v>2</v>
      </c>
      <c r="E3" s="1"/>
      <c r="F3" s="1"/>
      <c r="G3" s="1"/>
    </row>
    <row r="4" spans="2:10" ht="29">
      <c r="B4" s="1"/>
      <c r="C4" s="1"/>
      <c r="D4" s="2"/>
      <c r="E4" s="1"/>
      <c r="F4" s="1"/>
      <c r="G4" s="1"/>
    </row>
    <row r="5" spans="2:10" ht="29">
      <c r="B5" s="1" t="s">
        <v>3</v>
      </c>
      <c r="C5" s="1"/>
      <c r="D5" s="2">
        <f>D7/(1+C6)</f>
        <v>350343.04459691251</v>
      </c>
      <c r="E5" s="1"/>
      <c r="F5" s="34" t="s">
        <v>75</v>
      </c>
      <c r="G5" s="1"/>
    </row>
    <row r="6" spans="2:10" ht="29">
      <c r="B6" s="1" t="s">
        <v>4</v>
      </c>
      <c r="C6" s="3">
        <v>0.06</v>
      </c>
      <c r="D6" s="2">
        <f>D5*C6</f>
        <v>21020.582675814749</v>
      </c>
      <c r="E6" s="1"/>
      <c r="F6" s="1"/>
      <c r="G6" s="1"/>
    </row>
    <row r="7" spans="2:10" ht="29">
      <c r="B7" s="1" t="s">
        <v>5</v>
      </c>
      <c r="C7" s="1"/>
      <c r="D7" s="4">
        <f>D10-D9</f>
        <v>371363.62727272726</v>
      </c>
      <c r="E7" s="1"/>
      <c r="F7" s="1"/>
      <c r="G7" s="1"/>
    </row>
    <row r="8" spans="2:10" ht="29">
      <c r="B8" s="1"/>
      <c r="C8" s="1"/>
      <c r="D8" s="2"/>
      <c r="E8" s="1"/>
      <c r="F8" s="1"/>
      <c r="G8" s="1"/>
    </row>
    <row r="9" spans="2:10" ht="29">
      <c r="B9" s="1" t="s">
        <v>6</v>
      </c>
      <c r="C9" s="40">
        <v>0.1</v>
      </c>
      <c r="D9" s="38">
        <f>D10*1/(1+C9)*C9</f>
        <v>37136.362727272724</v>
      </c>
      <c r="E9" s="1"/>
      <c r="F9" s="34" t="s">
        <v>70</v>
      </c>
      <c r="G9" s="1"/>
      <c r="H9" s="1"/>
      <c r="I9" s="1"/>
      <c r="J9" s="1"/>
    </row>
    <row r="10" spans="2:10" ht="29">
      <c r="B10" s="5" t="s">
        <v>7</v>
      </c>
      <c r="C10" s="1"/>
      <c r="D10" s="4">
        <f>D16-D18-D12</f>
        <v>408499.99</v>
      </c>
      <c r="E10" s="1"/>
      <c r="F10" s="1"/>
      <c r="G10" s="34" t="s">
        <v>71</v>
      </c>
      <c r="H10" s="1"/>
      <c r="I10" s="1"/>
      <c r="J10" s="1"/>
    </row>
    <row r="11" spans="2:10" ht="29">
      <c r="B11" s="1"/>
      <c r="C11" s="1"/>
      <c r="D11" s="2"/>
      <c r="E11" s="1"/>
      <c r="F11" s="1"/>
      <c r="G11" s="1"/>
    </row>
    <row r="12" spans="2:10" ht="29">
      <c r="B12" s="1" t="s">
        <v>8</v>
      </c>
      <c r="C12" s="3">
        <v>0.04</v>
      </c>
      <c r="D12" s="2">
        <f>D16*C12</f>
        <v>19000</v>
      </c>
      <c r="E12" s="1"/>
      <c r="F12" s="1" t="s">
        <v>9</v>
      </c>
      <c r="G12" s="2">
        <f>D16*3%</f>
        <v>14250</v>
      </c>
    </row>
    <row r="13" spans="2:10" ht="29">
      <c r="B13" s="1"/>
      <c r="C13" s="1"/>
      <c r="D13" s="2"/>
      <c r="E13" s="1"/>
      <c r="F13" s="1" t="s">
        <v>13</v>
      </c>
      <c r="G13" s="2">
        <f>D16*1%</f>
        <v>4750</v>
      </c>
    </row>
    <row r="14" spans="2:10" ht="29">
      <c r="B14" s="1" t="s">
        <v>11</v>
      </c>
      <c r="C14" s="1"/>
      <c r="D14" s="4">
        <f>D10+D12</f>
        <v>427499.99</v>
      </c>
      <c r="E14" s="1"/>
      <c r="F14" s="1"/>
      <c r="G14" s="2">
        <f>SUM(G12:G13)</f>
        <v>19000</v>
      </c>
    </row>
    <row r="15" spans="2:10" ht="29">
      <c r="B15" s="1"/>
      <c r="C15" s="1"/>
      <c r="D15" s="2"/>
      <c r="E15" s="1"/>
      <c r="F15" s="1"/>
      <c r="G15" s="1"/>
    </row>
    <row r="16" spans="2:10" ht="29">
      <c r="B16" s="1" t="s">
        <v>10</v>
      </c>
      <c r="C16" s="1"/>
      <c r="D16" s="38">
        <v>475000</v>
      </c>
      <c r="E16" s="1"/>
      <c r="F16" s="35" t="s">
        <v>74</v>
      </c>
      <c r="G16" s="1"/>
    </row>
    <row r="17" spans="2:7" ht="29">
      <c r="B17" s="1"/>
      <c r="C17" s="1"/>
      <c r="D17" s="2"/>
      <c r="E17" s="1"/>
      <c r="F17" s="1"/>
      <c r="G17" s="1"/>
    </row>
    <row r="18" spans="2:7" ht="29">
      <c r="B18" s="5" t="s">
        <v>14</v>
      </c>
      <c r="C18" s="40">
        <v>0.1</v>
      </c>
      <c r="D18" s="4">
        <f>((D16+C18)*C18)</f>
        <v>47500.01</v>
      </c>
      <c r="E18" s="1"/>
      <c r="F18" s="37" t="s">
        <v>76</v>
      </c>
      <c r="G18" s="1"/>
    </row>
    <row r="19" spans="2:7" ht="29">
      <c r="B19" s="1"/>
      <c r="C19" s="1"/>
      <c r="D19" s="2"/>
      <c r="E19" s="1"/>
      <c r="F19" s="1"/>
      <c r="G19" s="1"/>
    </row>
    <row r="20" spans="2:7" ht="29">
      <c r="B20" s="1"/>
      <c r="C20" s="1"/>
      <c r="D20" s="2"/>
      <c r="E20" s="1"/>
      <c r="F20" s="1"/>
      <c r="G2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A589E-8E16-A34B-9ABF-7C3686B41D24}">
  <dimension ref="B1:I21"/>
  <sheetViews>
    <sheetView zoomScaleNormal="100" workbookViewId="0">
      <selection activeCell="F21" sqref="F21"/>
    </sheetView>
  </sheetViews>
  <sheetFormatPr baseColWidth="10" defaultRowHeight="29"/>
  <cols>
    <col min="1" max="1" width="10.83203125" style="1"/>
    <col min="2" max="2" width="36.83203125" style="1" customWidth="1"/>
    <col min="3" max="3" width="11" style="1" customWidth="1"/>
    <col min="4" max="4" width="25.33203125" style="2" customWidth="1"/>
    <col min="5" max="5" width="22.5" style="1" customWidth="1"/>
    <col min="6" max="6" width="38.83203125" style="1" customWidth="1"/>
    <col min="7" max="7" width="20.5" style="1" bestFit="1" customWidth="1"/>
    <col min="8" max="16384" width="10.83203125" style="1"/>
  </cols>
  <sheetData>
    <row r="1" spans="2:9">
      <c r="B1" s="1" t="s">
        <v>16</v>
      </c>
      <c r="F1" s="35" t="s">
        <v>78</v>
      </c>
    </row>
    <row r="2" spans="2:9" ht="30" thickBot="1">
      <c r="F2" s="35" t="s">
        <v>79</v>
      </c>
    </row>
    <row r="3" spans="2:9" ht="30" thickTop="1">
      <c r="B3" s="43" t="s">
        <v>1</v>
      </c>
      <c r="C3" s="44"/>
      <c r="D3" s="45" t="s">
        <v>2</v>
      </c>
    </row>
    <row r="4" spans="2:9">
      <c r="B4" s="46"/>
      <c r="C4" s="41"/>
      <c r="D4" s="47"/>
    </row>
    <row r="5" spans="2:9">
      <c r="B5" s="46" t="s">
        <v>3</v>
      </c>
      <c r="C5" s="41"/>
      <c r="D5" s="47">
        <v>350000</v>
      </c>
      <c r="F5" s="1" t="s">
        <v>68</v>
      </c>
      <c r="G5" s="25">
        <f>'STRATEGY COST '!G7</f>
        <v>14497.4</v>
      </c>
      <c r="H5" s="27">
        <f>G5/D5</f>
        <v>4.1421142857142858E-2</v>
      </c>
    </row>
    <row r="6" spans="2:9">
      <c r="B6" s="46" t="s">
        <v>4</v>
      </c>
      <c r="C6" s="42">
        <v>0.06</v>
      </c>
      <c r="D6" s="47">
        <f>D5*C6</f>
        <v>21000</v>
      </c>
      <c r="G6" s="25"/>
    </row>
    <row r="7" spans="2:9">
      <c r="B7" s="46" t="s">
        <v>5</v>
      </c>
      <c r="C7" s="41"/>
      <c r="D7" s="48">
        <f>(D5+(D5*C6))</f>
        <v>371000</v>
      </c>
    </row>
    <row r="8" spans="2:9">
      <c r="B8" s="46"/>
      <c r="C8" s="41"/>
      <c r="D8" s="47"/>
      <c r="F8" s="35" t="s">
        <v>80</v>
      </c>
    </row>
    <row r="9" spans="2:9">
      <c r="B9" s="46" t="s">
        <v>6</v>
      </c>
      <c r="C9" s="42">
        <v>0.1</v>
      </c>
      <c r="D9" s="47">
        <f>D7*C9</f>
        <v>37100</v>
      </c>
      <c r="F9" s="35" t="s">
        <v>81</v>
      </c>
      <c r="G9" s="25">
        <f>'STRATEGY COST '!C47</f>
        <v>37600</v>
      </c>
      <c r="I9" s="1" t="s">
        <v>57</v>
      </c>
    </row>
    <row r="10" spans="2:9">
      <c r="B10" s="49" t="s">
        <v>7</v>
      </c>
      <c r="C10" s="41"/>
      <c r="D10" s="48">
        <f>D7+D9</f>
        <v>408100</v>
      </c>
      <c r="F10" s="1" t="s">
        <v>55</v>
      </c>
      <c r="G10" s="26">
        <f>D9-G9</f>
        <v>-500</v>
      </c>
    </row>
    <row r="11" spans="2:9">
      <c r="B11" s="46"/>
      <c r="C11" s="41"/>
      <c r="D11" s="47"/>
    </row>
    <row r="12" spans="2:9">
      <c r="B12" s="46" t="s">
        <v>8</v>
      </c>
      <c r="C12" s="42">
        <v>0.04</v>
      </c>
      <c r="D12" s="47">
        <f>G14</f>
        <v>19000</v>
      </c>
      <c r="F12" s="1" t="s">
        <v>9</v>
      </c>
      <c r="G12" s="2">
        <f>D16*3%</f>
        <v>14250</v>
      </c>
      <c r="I12" s="1" t="s">
        <v>56</v>
      </c>
    </row>
    <row r="13" spans="2:9">
      <c r="B13" s="46"/>
      <c r="C13" s="41"/>
      <c r="D13" s="47"/>
      <c r="F13" s="1" t="s">
        <v>13</v>
      </c>
      <c r="G13" s="2">
        <f>D16*1%</f>
        <v>4750</v>
      </c>
      <c r="I13" s="1" t="s">
        <v>58</v>
      </c>
    </row>
    <row r="14" spans="2:9">
      <c r="B14" s="46" t="s">
        <v>11</v>
      </c>
      <c r="C14" s="41"/>
      <c r="D14" s="48">
        <f>D10+D12</f>
        <v>427100</v>
      </c>
      <c r="G14" s="2">
        <f>SUM(G12:G13)</f>
        <v>19000</v>
      </c>
    </row>
    <row r="15" spans="2:9">
      <c r="B15" s="46"/>
      <c r="C15" s="41"/>
      <c r="D15" s="47"/>
    </row>
    <row r="16" spans="2:9">
      <c r="B16" s="46" t="s">
        <v>10</v>
      </c>
      <c r="C16" s="41"/>
      <c r="D16" s="47">
        <v>475000</v>
      </c>
      <c r="F16" s="35" t="s">
        <v>82</v>
      </c>
    </row>
    <row r="17" spans="2:9">
      <c r="B17" s="46"/>
      <c r="C17" s="41"/>
      <c r="D17" s="47"/>
    </row>
    <row r="18" spans="2:9" ht="30" thickBot="1">
      <c r="B18" s="50" t="s">
        <v>12</v>
      </c>
      <c r="C18" s="51"/>
      <c r="D18" s="52">
        <f>D16-D14</f>
        <v>47900</v>
      </c>
      <c r="F18" s="1" t="s">
        <v>65</v>
      </c>
      <c r="G18" s="25">
        <f>(D10*5%)/12*4</f>
        <v>6801.666666666667</v>
      </c>
      <c r="I18" s="1" t="s">
        <v>77</v>
      </c>
    </row>
    <row r="19" spans="2:9" ht="30" thickTop="1">
      <c r="F19" s="1" t="s">
        <v>66</v>
      </c>
    </row>
    <row r="21" spans="2:9">
      <c r="B21" s="62" t="s">
        <v>67</v>
      </c>
      <c r="C21" s="62"/>
      <c r="D21" s="38">
        <f>D16-G14-G18-G9-G5-D5</f>
        <v>47100.933333333291</v>
      </c>
      <c r="E21" s="35" t="s">
        <v>86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83F82-047E-4540-9726-F2D505792440}">
  <dimension ref="A1:G48"/>
  <sheetViews>
    <sheetView zoomScale="150" zoomScaleNormal="150" workbookViewId="0">
      <selection activeCell="E27" sqref="E27"/>
    </sheetView>
  </sheetViews>
  <sheetFormatPr baseColWidth="10" defaultColWidth="8.83203125" defaultRowHeight="16"/>
  <cols>
    <col min="1" max="1" width="36.33203125" bestFit="1" customWidth="1"/>
    <col min="2" max="2" width="14.5" customWidth="1"/>
    <col min="3" max="3" width="17.33203125" customWidth="1"/>
    <col min="5" max="5" width="32.5" customWidth="1"/>
    <col min="6" max="6" width="14" customWidth="1"/>
    <col min="7" max="7" width="13.1640625" style="32" customWidth="1"/>
  </cols>
  <sheetData>
    <row r="1" spans="1:7">
      <c r="A1" s="6"/>
      <c r="B1" s="7"/>
      <c r="C1" s="8"/>
      <c r="E1" s="31" t="s">
        <v>59</v>
      </c>
      <c r="F1" s="28"/>
      <c r="G1" s="31"/>
    </row>
    <row r="2" spans="1:7">
      <c r="A2" s="9" t="s">
        <v>17</v>
      </c>
      <c r="B2" s="7"/>
      <c r="C2" s="8"/>
      <c r="E2" s="56" t="s">
        <v>60</v>
      </c>
      <c r="F2" s="29">
        <v>11147.4</v>
      </c>
      <c r="G2" s="57" t="s">
        <v>63</v>
      </c>
    </row>
    <row r="3" spans="1:7">
      <c r="A3" s="10" t="s">
        <v>18</v>
      </c>
      <c r="B3" s="11"/>
      <c r="C3" s="8"/>
      <c r="D3" s="12"/>
      <c r="E3" s="58" t="s">
        <v>61</v>
      </c>
      <c r="F3" s="30">
        <v>1600</v>
      </c>
      <c r="G3" s="57" t="s">
        <v>63</v>
      </c>
    </row>
    <row r="4" spans="1:7">
      <c r="A4" s="13" t="s">
        <v>19</v>
      </c>
      <c r="B4" s="14">
        <v>500</v>
      </c>
      <c r="C4" s="8" t="s">
        <v>63</v>
      </c>
      <c r="D4" s="12"/>
      <c r="E4" s="58" t="s">
        <v>62</v>
      </c>
      <c r="F4" s="30">
        <f>DETAILED!D5*0.5%</f>
        <v>1750</v>
      </c>
      <c r="G4" s="57" t="s">
        <v>64</v>
      </c>
    </row>
    <row r="5" spans="1:7">
      <c r="A5" s="13" t="s">
        <v>20</v>
      </c>
      <c r="B5" s="14"/>
      <c r="C5" s="8"/>
      <c r="D5" s="12"/>
      <c r="E5" s="58"/>
      <c r="F5" s="30"/>
      <c r="G5" s="57"/>
    </row>
    <row r="6" spans="1:7">
      <c r="A6" s="13" t="s">
        <v>21</v>
      </c>
      <c r="B6" s="14"/>
      <c r="C6" s="8"/>
      <c r="E6" s="59"/>
      <c r="F6" s="33"/>
      <c r="G6" s="57"/>
    </row>
    <row r="7" spans="1:7">
      <c r="A7" s="15" t="s">
        <v>22</v>
      </c>
      <c r="B7" s="14"/>
      <c r="C7" s="8"/>
      <c r="E7" s="28"/>
      <c r="F7" s="60" t="s">
        <v>26</v>
      </c>
      <c r="G7" s="61">
        <f>SUM(F2:F4)</f>
        <v>14497.4</v>
      </c>
    </row>
    <row r="8" spans="1:7">
      <c r="A8" s="16" t="s">
        <v>23</v>
      </c>
      <c r="B8" s="17"/>
      <c r="C8" s="8"/>
      <c r="D8" s="12"/>
      <c r="E8" s="28"/>
      <c r="F8" s="60"/>
      <c r="G8" s="31"/>
    </row>
    <row r="9" spans="1:7">
      <c r="A9" s="16" t="s">
        <v>24</v>
      </c>
      <c r="B9" s="17"/>
      <c r="C9" s="8"/>
      <c r="E9" s="53"/>
      <c r="F9" s="54"/>
      <c r="G9" s="55"/>
    </row>
    <row r="10" spans="1:7">
      <c r="A10" s="15" t="s">
        <v>25</v>
      </c>
      <c r="B10" s="14"/>
      <c r="C10" s="8"/>
      <c r="D10" s="12"/>
      <c r="E10" s="53"/>
      <c r="F10" s="54"/>
      <c r="G10" s="55"/>
    </row>
    <row r="11" spans="1:7">
      <c r="A11" s="6"/>
      <c r="B11" s="7" t="s">
        <v>26</v>
      </c>
      <c r="C11" s="8">
        <f>SUM(B3:B10)</f>
        <v>500</v>
      </c>
      <c r="E11" s="53"/>
      <c r="F11" s="53"/>
      <c r="G11" s="55"/>
    </row>
    <row r="12" spans="1:7">
      <c r="A12" s="6"/>
      <c r="B12" s="7"/>
      <c r="C12" s="8"/>
    </row>
    <row r="13" spans="1:7">
      <c r="A13" s="9" t="s">
        <v>37</v>
      </c>
      <c r="B13" s="7"/>
      <c r="C13" s="8"/>
    </row>
    <row r="14" spans="1:7">
      <c r="A14" s="19" t="s">
        <v>38</v>
      </c>
      <c r="B14" s="11"/>
      <c r="C14" s="8"/>
      <c r="D14" s="12"/>
      <c r="E14" t="s">
        <v>83</v>
      </c>
    </row>
    <row r="15" spans="1:7">
      <c r="A15" s="18" t="s">
        <v>27</v>
      </c>
      <c r="B15" s="14">
        <v>2500</v>
      </c>
      <c r="C15" s="8" t="s">
        <v>63</v>
      </c>
      <c r="E15" t="s">
        <v>84</v>
      </c>
    </row>
    <row r="16" spans="1:7">
      <c r="A16" s="18" t="s">
        <v>39</v>
      </c>
      <c r="B16" s="14">
        <v>300</v>
      </c>
      <c r="C16" s="8" t="s">
        <v>64</v>
      </c>
    </row>
    <row r="17" spans="1:5">
      <c r="A17" s="18" t="s">
        <v>28</v>
      </c>
      <c r="B17" s="14">
        <v>4000</v>
      </c>
      <c r="C17" s="8" t="s">
        <v>63</v>
      </c>
    </row>
    <row r="18" spans="1:5">
      <c r="A18" s="18" t="s">
        <v>40</v>
      </c>
      <c r="B18" s="14">
        <v>1900</v>
      </c>
      <c r="C18" s="8" t="s">
        <v>64</v>
      </c>
    </row>
    <row r="19" spans="1:5">
      <c r="A19" s="18" t="s">
        <v>42</v>
      </c>
      <c r="B19" s="14">
        <v>6200</v>
      </c>
      <c r="C19" s="8" t="s">
        <v>63</v>
      </c>
      <c r="E19" t="s">
        <v>85</v>
      </c>
    </row>
    <row r="20" spans="1:5">
      <c r="A20" s="18"/>
      <c r="B20" s="14"/>
      <c r="C20" s="8"/>
    </row>
    <row r="21" spans="1:5">
      <c r="A21" s="21" t="s">
        <v>41</v>
      </c>
      <c r="B21" s="14"/>
      <c r="C21" s="8"/>
    </row>
    <row r="22" spans="1:5">
      <c r="A22" s="20" t="s">
        <v>43</v>
      </c>
      <c r="B22" s="22">
        <v>1100</v>
      </c>
      <c r="C22" s="8" t="s">
        <v>63</v>
      </c>
    </row>
    <row r="23" spans="1:5">
      <c r="A23" s="18" t="s">
        <v>44</v>
      </c>
      <c r="B23" s="14">
        <v>1300</v>
      </c>
      <c r="C23" s="8" t="s">
        <v>63</v>
      </c>
    </row>
    <row r="24" spans="1:5">
      <c r="A24" s="18" t="s">
        <v>45</v>
      </c>
      <c r="B24" s="14">
        <v>900</v>
      </c>
      <c r="C24" s="8" t="s">
        <v>63</v>
      </c>
    </row>
    <row r="25" spans="1:5">
      <c r="A25" s="18" t="s">
        <v>46</v>
      </c>
      <c r="B25" s="14">
        <v>750</v>
      </c>
      <c r="C25" s="8" t="s">
        <v>63</v>
      </c>
    </row>
    <row r="26" spans="1:5">
      <c r="A26" s="18" t="s">
        <v>47</v>
      </c>
      <c r="B26" s="14">
        <v>1300</v>
      </c>
      <c r="C26" s="8" t="s">
        <v>63</v>
      </c>
    </row>
    <row r="27" spans="1:5">
      <c r="A27" s="18" t="s">
        <v>48</v>
      </c>
      <c r="B27" s="14">
        <v>2800</v>
      </c>
      <c r="C27" s="8" t="s">
        <v>63</v>
      </c>
    </row>
    <row r="28" spans="1:5">
      <c r="A28" s="18" t="s">
        <v>49</v>
      </c>
      <c r="B28" s="14">
        <v>900</v>
      </c>
      <c r="C28" s="8" t="s">
        <v>63</v>
      </c>
    </row>
    <row r="29" spans="1:5">
      <c r="A29" s="18" t="s">
        <v>51</v>
      </c>
      <c r="B29" s="14">
        <v>1450</v>
      </c>
      <c r="C29" s="8" t="s">
        <v>63</v>
      </c>
    </row>
    <row r="30" spans="1:5">
      <c r="A30" s="18" t="s">
        <v>50</v>
      </c>
      <c r="B30" s="14">
        <v>3700</v>
      </c>
      <c r="C30" s="8" t="s">
        <v>63</v>
      </c>
    </row>
    <row r="31" spans="1:5">
      <c r="A31" s="18" t="s">
        <v>53</v>
      </c>
      <c r="B31" s="14">
        <v>4800</v>
      </c>
      <c r="C31" s="8" t="s">
        <v>63</v>
      </c>
    </row>
    <row r="32" spans="1:5">
      <c r="A32" s="23" t="s">
        <v>52</v>
      </c>
      <c r="B32" s="24">
        <v>1200</v>
      </c>
      <c r="C32" s="8" t="s">
        <v>63</v>
      </c>
    </row>
    <row r="33" spans="1:3">
      <c r="A33" s="13" t="s">
        <v>54</v>
      </c>
      <c r="B33" s="14">
        <v>500</v>
      </c>
      <c r="C33" s="8" t="s">
        <v>64</v>
      </c>
    </row>
    <row r="34" spans="1:3">
      <c r="A34" s="6"/>
      <c r="B34" s="7" t="s">
        <v>26</v>
      </c>
      <c r="C34" s="8">
        <f>SUM(B14:B33)</f>
        <v>35600</v>
      </c>
    </row>
    <row r="35" spans="1:3">
      <c r="A35" s="6"/>
      <c r="B35" s="7"/>
      <c r="C35" s="8"/>
    </row>
    <row r="36" spans="1:3">
      <c r="A36" s="9" t="s">
        <v>29</v>
      </c>
      <c r="B36" s="7"/>
      <c r="C36" s="8"/>
    </row>
    <row r="37" spans="1:3">
      <c r="A37" s="10" t="s">
        <v>30</v>
      </c>
      <c r="B37" s="11"/>
      <c r="C37" s="8"/>
    </row>
    <row r="38" spans="1:3">
      <c r="A38" s="13" t="s">
        <v>31</v>
      </c>
      <c r="B38" s="14">
        <v>1500</v>
      </c>
      <c r="C38" s="8" t="s">
        <v>64</v>
      </c>
    </row>
    <row r="39" spans="1:3">
      <c r="A39" s="13" t="s">
        <v>32</v>
      </c>
      <c r="B39" s="14"/>
      <c r="C39" s="8"/>
    </row>
    <row r="40" spans="1:3">
      <c r="A40" s="13" t="s">
        <v>33</v>
      </c>
      <c r="B40" s="14"/>
      <c r="C40" s="8"/>
    </row>
    <row r="41" spans="1:3">
      <c r="A41" s="13" t="s">
        <v>34</v>
      </c>
      <c r="B41" s="14"/>
      <c r="C41" s="8"/>
    </row>
    <row r="42" spans="1:3">
      <c r="A42" s="13" t="s">
        <v>35</v>
      </c>
      <c r="B42" s="14"/>
      <c r="C42" s="8"/>
    </row>
    <row r="43" spans="1:3">
      <c r="A43" s="13"/>
      <c r="B43" s="14"/>
      <c r="C43" s="8"/>
    </row>
    <row r="44" spans="1:3">
      <c r="A44" s="6"/>
      <c r="B44" s="7" t="s">
        <v>26</v>
      </c>
      <c r="C44" s="8">
        <f>SUM(B37:B43)</f>
        <v>1500</v>
      </c>
    </row>
    <row r="45" spans="1:3">
      <c r="A45" s="6"/>
      <c r="B45" s="7"/>
      <c r="C45" s="8"/>
    </row>
    <row r="46" spans="1:3">
      <c r="A46" s="6"/>
      <c r="B46" s="7"/>
      <c r="C46" s="8"/>
    </row>
    <row r="47" spans="1:3">
      <c r="A47" s="9" t="s">
        <v>36</v>
      </c>
      <c r="B47" s="7"/>
      <c r="C47" s="8">
        <f>SUM(C11:C44)</f>
        <v>37600</v>
      </c>
    </row>
    <row r="48" spans="1:3">
      <c r="A48" s="6"/>
      <c r="B48" s="7"/>
      <c r="C48" s="8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45EFC6130D2449A33BD30B0186EFAB" ma:contentTypeVersion="15" ma:contentTypeDescription="Create a new document." ma:contentTypeScope="" ma:versionID="5f2f25fd146b35e43c3d7203bf2eef10">
  <xsd:schema xmlns:xsd="http://www.w3.org/2001/XMLSchema" xmlns:xs="http://www.w3.org/2001/XMLSchema" xmlns:p="http://schemas.microsoft.com/office/2006/metadata/properties" xmlns:ns1="http://schemas.microsoft.com/sharepoint/v3" xmlns:ns2="ceaa639a-58af-4606-b7cd-29124e3791c9" xmlns:ns3="fff08a6c-8fd1-4a70-9c60-d14fbbe6cdd2" targetNamespace="http://schemas.microsoft.com/office/2006/metadata/properties" ma:root="true" ma:fieldsID="1094ba0680836aeddcc491fa27acb001" ns1:_="" ns2:_="" ns3:_="">
    <xsd:import namespace="http://schemas.microsoft.com/sharepoint/v3"/>
    <xsd:import namespace="ceaa639a-58af-4606-b7cd-29124e3791c9"/>
    <xsd:import namespace="fff08a6c-8fd1-4a70-9c60-d14fbbe6c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a639a-58af-4606-b7cd-29124e3791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08a6c-8fd1-4a70-9c60-d14fbbe6c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58674E-0723-4273-8FE9-F03722F26F3D}"/>
</file>

<file path=customXml/itemProps2.xml><?xml version="1.0" encoding="utf-8"?>
<ds:datastoreItem xmlns:ds="http://schemas.openxmlformats.org/officeDocument/2006/customXml" ds:itemID="{CF345E47-0B59-4975-9C38-1F2867D6A10B}"/>
</file>

<file path=customXml/itemProps3.xml><?xml version="1.0" encoding="utf-8"?>
<ds:datastoreItem xmlns:ds="http://schemas.openxmlformats.org/officeDocument/2006/customXml" ds:itemID="{9FAB778A-F2B2-4267-954F-6791B77029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 FEASO</vt:lpstr>
      <vt:lpstr>BUY PRICE</vt:lpstr>
      <vt:lpstr>DETAILED</vt:lpstr>
      <vt:lpstr>STRATEGY COST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Fisher</dc:creator>
  <cp:lastModifiedBy>Melissa Fisher</cp:lastModifiedBy>
  <dcterms:created xsi:type="dcterms:W3CDTF">2019-05-07T03:09:33Z</dcterms:created>
  <dcterms:modified xsi:type="dcterms:W3CDTF">2019-05-10T04:26:31Z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0x010100F145EFC6130D2449A33BD30B0186EFAB</vt:lpwstr>
  </property>
</Properties>
</file>